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bonix\Desktop\"/>
    </mc:Choice>
  </mc:AlternateContent>
  <xr:revisionPtr revIDLastSave="0" documentId="8_{1DE10F0F-DB3B-492D-A566-C57982F6F1A5}" xr6:coauthVersionLast="37" xr6:coauthVersionMax="37" xr10:uidLastSave="{00000000-0000-0000-0000-000000000000}"/>
  <bookViews>
    <workbookView xWindow="0" yWindow="0" windowWidth="28800" windowHeight="12225" activeTab="1" xr2:uid="{00000000-000D-0000-FFFF-FFFF00000000}"/>
  </bookViews>
  <sheets>
    <sheet name="Rezné parametre" sheetId="1" r:id="rId1"/>
    <sheet name="HN55-A3-Hrubovanie" sheetId="4" r:id="rId2"/>
    <sheet name="HN-55-Začistovanie" sheetId="5" r:id="rId3"/>
    <sheet name="Material" sheetId="2" r:id="rId4"/>
    <sheet name="CP" sheetId="3" r:id="rId5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7" i="4" l="1"/>
  <c r="Q7" i="4"/>
  <c r="G13" i="5"/>
  <c r="G14" i="5"/>
  <c r="G15" i="5"/>
  <c r="G16" i="5"/>
  <c r="G17" i="5"/>
  <c r="D13" i="5"/>
  <c r="D14" i="5"/>
  <c r="D15" i="5"/>
  <c r="D16" i="5"/>
  <c r="D17" i="5"/>
  <c r="G12" i="5"/>
  <c r="G11" i="5"/>
  <c r="G10" i="5"/>
  <c r="G9" i="5"/>
  <c r="G8" i="5"/>
  <c r="G7" i="5"/>
  <c r="G6" i="5"/>
  <c r="G5" i="5"/>
  <c r="D12" i="5"/>
  <c r="D11" i="5"/>
  <c r="D10" i="5"/>
  <c r="D9" i="5"/>
  <c r="D8" i="5"/>
  <c r="D7" i="5"/>
  <c r="D6" i="5"/>
  <c r="D5" i="5"/>
  <c r="G14" i="4"/>
  <c r="G13" i="4"/>
  <c r="G12" i="4"/>
  <c r="G11" i="4"/>
  <c r="G10" i="4"/>
  <c r="G9" i="4"/>
  <c r="G8" i="4"/>
  <c r="G7" i="4"/>
  <c r="D8" i="4"/>
  <c r="D9" i="4"/>
  <c r="D10" i="4"/>
  <c r="D11" i="4"/>
  <c r="D12" i="4"/>
  <c r="D13" i="4"/>
  <c r="D14" i="4"/>
  <c r="D7" i="4"/>
  <c r="B7" i="1" l="1"/>
  <c r="B56" i="3" l="1"/>
  <c r="D46" i="3"/>
  <c r="D44" i="3"/>
  <c r="D41" i="3"/>
  <c r="B48" i="3" s="1"/>
  <c r="D30" i="3"/>
  <c r="B23" i="3"/>
  <c r="D23" i="3" s="1"/>
  <c r="B19" i="3"/>
  <c r="D19" i="3" s="1"/>
  <c r="D18" i="3"/>
  <c r="B6" i="3"/>
  <c r="B7" i="3" s="1"/>
  <c r="B9" i="3" s="1"/>
  <c r="D6" i="3" l="1"/>
  <c r="B14" i="3" s="1"/>
  <c r="E2" i="1"/>
  <c r="B14" i="1"/>
  <c r="B21" i="1" l="1"/>
  <c r="B12" i="3" s="1"/>
  <c r="B19" i="1"/>
  <c r="B18" i="1"/>
  <c r="B22" i="1" s="1"/>
  <c r="E17" i="1" s="1"/>
  <c r="B17" i="1"/>
  <c r="E19" i="1" l="1"/>
  <c r="E21" i="1" s="1"/>
  <c r="E18" i="1"/>
  <c r="B15" i="3"/>
  <c r="D15" i="3" s="1"/>
  <c r="B26" i="3"/>
  <c r="B27" i="3" s="1"/>
  <c r="D27" i="3" s="1"/>
  <c r="E20" i="1" l="1"/>
  <c r="B33" i="3"/>
  <c r="B36" i="3" s="1"/>
  <c r="B52" i="3" s="1"/>
  <c r="B60" i="3" s="1"/>
  <c r="B6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Bubonix</author>
  </authors>
  <commentList>
    <comment ref="E2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Bubonix:</t>
        </r>
        <r>
          <rPr>
            <sz val="9"/>
            <color indexed="81"/>
            <rFont val="Tahoma"/>
            <charset val="1"/>
          </rPr>
          <t xml:space="preserve">
Treba náisť pre material Google alebo tabulky</t>
        </r>
      </text>
    </comment>
    <comment ref="E3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Bubonix:</t>
        </r>
        <r>
          <rPr>
            <sz val="9"/>
            <color indexed="81"/>
            <rFont val="Tahoma"/>
            <charset val="1"/>
          </rPr>
          <t xml:space="preserve">
Treba náisť pre material Google alebo tabulky</t>
        </r>
      </text>
    </comment>
    <comment ref="B4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Bubonix:</t>
        </r>
        <r>
          <rPr>
            <sz val="9"/>
            <color indexed="81"/>
            <rFont val="Tahoma"/>
            <charset val="1"/>
          </rPr>
          <t xml:space="preserve">
Často krát uvedený výrobcom</t>
        </r>
      </text>
    </comment>
  </commentList>
</comments>
</file>

<file path=xl/sharedStrings.xml><?xml version="1.0" encoding="utf-8"?>
<sst xmlns="http://schemas.openxmlformats.org/spreadsheetml/2006/main" count="199" uniqueCount="130">
  <si>
    <t>Priemer nástroja "D"</t>
  </si>
  <si>
    <t>Otáčky vretena "n"</t>
  </si>
  <si>
    <t>rezná rýchlosť "vc"</t>
  </si>
  <si>
    <t>posuv na zub "fz"</t>
  </si>
  <si>
    <t>rpm</t>
  </si>
  <si>
    <t>mm</t>
  </si>
  <si>
    <t>posuv na otáčku "fn"</t>
  </si>
  <si>
    <t>m / min</t>
  </si>
  <si>
    <t>mm/min</t>
  </si>
  <si>
    <t>Velkosť posuvu "vf"</t>
  </si>
  <si>
    <t>Velkosť úberu materiálu "Q"</t>
  </si>
  <si>
    <t>Parametre nástroja</t>
  </si>
  <si>
    <t>Parametre vretena</t>
  </si>
  <si>
    <t>Parametre obrábania</t>
  </si>
  <si>
    <t>Hrúbka záberu triesky "ap"</t>
  </si>
  <si>
    <t>Pracovný záber "ae"</t>
  </si>
  <si>
    <t>cm3/min</t>
  </si>
  <si>
    <t>Priemerná hrúbka triesky "hm"</t>
  </si>
  <si>
    <t>Merná rezná sila "kc"</t>
  </si>
  <si>
    <t>N/mm2</t>
  </si>
  <si>
    <t>Faktor nastroja</t>
  </si>
  <si>
    <t>Parametre materialu</t>
  </si>
  <si>
    <t>merná rezná sila "kc1"</t>
  </si>
  <si>
    <t>Nárast mernej reznej sily "mc"</t>
  </si>
  <si>
    <t>kW</t>
  </si>
  <si>
    <t>Účinosť</t>
  </si>
  <si>
    <t>Výkon motora "Pmot"</t>
  </si>
  <si>
    <t>Krútiaci moment "Mc"</t>
  </si>
  <si>
    <t>Nm</t>
  </si>
  <si>
    <t>Max Výkon vretena</t>
  </si>
  <si>
    <t>Hz</t>
  </si>
  <si>
    <t>Otáčky vretena v Hz ( RPM / 60 )</t>
  </si>
  <si>
    <t>%</t>
  </si>
  <si>
    <t>Pracovný záber "ae" v % (1-100)</t>
  </si>
  <si>
    <t>Názov</t>
  </si>
  <si>
    <t>Hliník</t>
  </si>
  <si>
    <t>x1</t>
  </si>
  <si>
    <t>x2</t>
  </si>
  <si>
    <t>x3</t>
  </si>
  <si>
    <t>&lt;- x sú zatial ako príklad prepíšte ich</t>
  </si>
  <si>
    <t>Efektívny počet zubov  "zeff"</t>
  </si>
  <si>
    <t>Polotovar</t>
  </si>
  <si>
    <t>X</t>
  </si>
  <si>
    <t>Z</t>
  </si>
  <si>
    <t>Y</t>
  </si>
  <si>
    <t>Rozmer mm</t>
  </si>
  <si>
    <t>Objem</t>
  </si>
  <si>
    <t>Hmotnost</t>
  </si>
  <si>
    <t>Cena/kg</t>
  </si>
  <si>
    <t>Cena</t>
  </si>
  <si>
    <t>Objem odobera / mm</t>
  </si>
  <si>
    <t>m3</t>
  </si>
  <si>
    <t>cm3</t>
  </si>
  <si>
    <t>Objem potrebný odobrať</t>
  </si>
  <si>
    <t>Obrábanie čistý čas</t>
  </si>
  <si>
    <t>min</t>
  </si>
  <si>
    <t>hod</t>
  </si>
  <si>
    <t>Počet výmen nástroja</t>
  </si>
  <si>
    <t xml:space="preserve">čas výmeny nástroja </t>
  </si>
  <si>
    <t>čas na výmeny nástroja</t>
  </si>
  <si>
    <t>Počet zameraní</t>
  </si>
  <si>
    <t>čas na zameranie</t>
  </si>
  <si>
    <t>čas na zamerania</t>
  </si>
  <si>
    <t>Celkový čas frézovania</t>
  </si>
  <si>
    <t>Upratanie stroja</t>
  </si>
  <si>
    <t>Ručné dokončovanie</t>
  </si>
  <si>
    <t>Závity</t>
  </si>
  <si>
    <t>čas na závit</t>
  </si>
  <si>
    <t>Zahĺbenia</t>
  </si>
  <si>
    <t>čas na zahĺbenia</t>
  </si>
  <si>
    <t xml:space="preserve">Začistenie dielu </t>
  </si>
  <si>
    <t>Celkovo ručné práce</t>
  </si>
  <si>
    <t>Sadzba</t>
  </si>
  <si>
    <t>e/hod</t>
  </si>
  <si>
    <t>Eur</t>
  </si>
  <si>
    <t>Tvorba kódu</t>
  </si>
  <si>
    <t>Počet kusov</t>
  </si>
  <si>
    <t>Spolu na výrobu kusu</t>
  </si>
  <si>
    <t>CELKOVO :</t>
  </si>
  <si>
    <t>EUR</t>
  </si>
  <si>
    <t>Cena kodu</t>
  </si>
  <si>
    <t>Finishovanie plocha</t>
  </si>
  <si>
    <t>Finishovanie objem odoberanie</t>
  </si>
  <si>
    <t>cm2/min</t>
  </si>
  <si>
    <t xml:space="preserve">Koeficient </t>
  </si>
  <si>
    <t>cm2</t>
  </si>
  <si>
    <t>Čas finisovanie</t>
  </si>
  <si>
    <t>Cena frézovanie</t>
  </si>
  <si>
    <t>Celkovo na 1 ks</t>
  </si>
  <si>
    <t>Objem po odobrati</t>
  </si>
  <si>
    <t>N</t>
  </si>
  <si>
    <t xml:space="preserve">Rezná sila </t>
  </si>
  <si>
    <t>Recommended cutting data</t>
    <phoneticPr fontId="1" type="noConversion"/>
  </si>
  <si>
    <t>For Roughing</t>
    <phoneticPr fontId="1" type="noConversion"/>
  </si>
  <si>
    <t>Workpiece material</t>
    <phoneticPr fontId="1" type="noConversion"/>
  </si>
  <si>
    <t xml:space="preserve">Aluminum alloy    </t>
    <phoneticPr fontId="1" type="noConversion"/>
  </si>
  <si>
    <t>Silicon aluminum alloy Si ≤ 10%</t>
    <phoneticPr fontId="1" type="noConversion"/>
  </si>
  <si>
    <t>Cutting speed</t>
    <phoneticPr fontId="1" type="noConversion"/>
  </si>
  <si>
    <t>250m/min</t>
    <phoneticPr fontId="1" type="noConversion"/>
  </si>
  <si>
    <t>200m/min</t>
    <phoneticPr fontId="1" type="noConversion"/>
  </si>
  <si>
    <t>Diameter(mm)</t>
    <phoneticPr fontId="1" type="noConversion"/>
  </si>
  <si>
    <t>Rotating (min^(-1))</t>
    <phoneticPr fontId="1" type="noConversion"/>
  </si>
  <si>
    <t>Feed(mm/min)</t>
    <phoneticPr fontId="1" type="noConversion"/>
  </si>
  <si>
    <t>Max. cutting depth</t>
    <phoneticPr fontId="1" type="noConversion"/>
  </si>
  <si>
    <t>1. The above table shows the standard value of side milling. When slot milling, of rotating speed 50%-70% and feed rate like mentioned above 40%-60%.</t>
    <phoneticPr fontId="1" type="noConversion"/>
  </si>
  <si>
    <t>2. Please select high piecise machine and tool holder.</t>
    <phoneticPr fontId="1" type="noConversion"/>
  </si>
  <si>
    <t>3. Please use air blow or cutting liquid with high mist retardant property.</t>
    <phoneticPr fontId="1" type="noConversion"/>
  </si>
  <si>
    <t>4. Down milling is recommended in side milling.</t>
    <phoneticPr fontId="1" type="noConversion"/>
  </si>
  <si>
    <t>5. Vibration and unusual noise may be generated if the machine rigidity and workpiece fixture stability is low, Please reduce the rotating speed and feed rate like mentioned above</t>
    <phoneticPr fontId="1" type="noConversion"/>
  </si>
  <si>
    <t>6. Make overhang as short as possible if no interference.</t>
    <phoneticPr fontId="1" type="noConversion"/>
  </si>
  <si>
    <t>Poč zubov</t>
  </si>
  <si>
    <t>HN-55</t>
  </si>
  <si>
    <t>Bending force</t>
  </si>
  <si>
    <t>Nástroj</t>
  </si>
  <si>
    <t>Bending force nástroja</t>
  </si>
  <si>
    <t>Výkon vretena "Pc" teorwticky</t>
  </si>
  <si>
    <t>SKUSENOSTI GRANIT</t>
  </si>
  <si>
    <t>feed</t>
  </si>
  <si>
    <t>RPM</t>
  </si>
  <si>
    <t>AP</t>
  </si>
  <si>
    <t>Pocket</t>
  </si>
  <si>
    <t>Feed</t>
  </si>
  <si>
    <t>3 az 5</t>
  </si>
  <si>
    <t>Rampa</t>
  </si>
  <si>
    <t xml:space="preserve">6 x AP   </t>
  </si>
  <si>
    <t>Feed rovnaky</t>
  </si>
  <si>
    <t>ODPORUČANÉ VÝROBCOM</t>
  </si>
  <si>
    <t>OBREZAVANIE / drážkovanie</t>
  </si>
  <si>
    <t>6xAP</t>
  </si>
  <si>
    <t>Dĺžka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</si>
</sst>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134"/>
      <scheme val="minor"/>
    </font>
    <font>
      <sz val="18"/>
      <color theme="1"/>
      <name val="Arial"/>
      <family val="2"/>
    </font>
    <font>
      <b/>
      <sz val="11"/>
      <color theme="1"/>
      <name val="Calibri"/>
      <family val="3"/>
      <charset val="134"/>
      <scheme val="minor"/>
    </font>
    <font>
      <sz val="18"/>
      <color theme="1"/>
      <name val="Calibri"/>
      <family val="2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7" fillId="0" borderId="0">
      <alignment vertical="center"/>
    </xf>
  </cellStyleXfs>
  <cellXfs count="8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2" borderId="1" xfId="0" applyFill="1" applyBorder="1"/>
    <xf numFmtId="0" fontId="0" fillId="2" borderId="12" xfId="0" applyFill="1" applyBorder="1"/>
    <xf numFmtId="0" fontId="0" fillId="2" borderId="9" xfId="0" applyFill="1" applyBorder="1"/>
    <xf numFmtId="0" fontId="0" fillId="0" borderId="23" xfId="0" applyBorder="1"/>
    <xf numFmtId="0" fontId="0" fillId="2" borderId="22" xfId="0" applyFill="1" applyBorder="1"/>
    <xf numFmtId="0" fontId="0" fillId="3" borderId="1" xfId="0" applyFill="1" applyBorder="1"/>
    <xf numFmtId="0" fontId="0" fillId="2" borderId="2" xfId="0" applyFill="1" applyBorder="1"/>
    <xf numFmtId="0" fontId="0" fillId="0" borderId="0" xfId="0" applyBorder="1"/>
    <xf numFmtId="0" fontId="0" fillId="0" borderId="0" xfId="0" applyFill="1" applyBorder="1"/>
    <xf numFmtId="0" fontId="2" fillId="0" borderId="3" xfId="0" applyFont="1" applyBorder="1"/>
    <xf numFmtId="0" fontId="2" fillId="0" borderId="6" xfId="0" applyFont="1" applyBorder="1"/>
    <xf numFmtId="0" fontId="5" fillId="0" borderId="0" xfId="0" applyFont="1"/>
    <xf numFmtId="0" fontId="6" fillId="4" borderId="9" xfId="0" applyFont="1" applyFill="1" applyBorder="1"/>
    <xf numFmtId="0" fontId="8" fillId="0" borderId="0" xfId="2" applyFont="1">
      <alignment vertical="center"/>
    </xf>
    <xf numFmtId="0" fontId="7" fillId="0" borderId="0" xfId="2">
      <alignment vertical="center"/>
    </xf>
    <xf numFmtId="0" fontId="9" fillId="2" borderId="0" xfId="2" applyFont="1" applyFill="1">
      <alignment vertical="center"/>
    </xf>
    <xf numFmtId="0" fontId="7" fillId="5" borderId="1" xfId="2" applyFill="1" applyBorder="1" applyAlignment="1">
      <alignment vertical="center" wrapText="1"/>
    </xf>
    <xf numFmtId="0" fontId="7" fillId="4" borderId="17" xfId="2" applyFill="1" applyBorder="1" applyAlignment="1">
      <alignment vertical="center" wrapText="1"/>
    </xf>
    <xf numFmtId="0" fontId="7" fillId="4" borderId="20" xfId="2" applyFill="1" applyBorder="1">
      <alignment vertical="center"/>
    </xf>
    <xf numFmtId="0" fontId="7" fillId="0" borderId="17" xfId="2" applyFill="1" applyBorder="1" applyAlignment="1">
      <alignment vertical="center" wrapText="1"/>
    </xf>
    <xf numFmtId="0" fontId="7" fillId="0" borderId="20" xfId="2" applyFill="1" applyBorder="1">
      <alignment vertical="center"/>
    </xf>
    <xf numFmtId="0" fontId="7" fillId="6" borderId="1" xfId="2" applyFill="1" applyBorder="1">
      <alignment vertical="center"/>
    </xf>
    <xf numFmtId="0" fontId="7" fillId="0" borderId="1" xfId="2" applyBorder="1" applyAlignment="1">
      <alignment horizontal="center" vertical="center"/>
    </xf>
    <xf numFmtId="0" fontId="7" fillId="0" borderId="1" xfId="2" applyBorder="1">
      <alignment vertical="center"/>
    </xf>
    <xf numFmtId="0" fontId="7" fillId="0" borderId="0" xfId="2" applyAlignment="1">
      <alignment vertical="center" wrapText="1"/>
    </xf>
    <xf numFmtId="0" fontId="7" fillId="0" borderId="0" xfId="2" applyAlignment="1">
      <alignment vertical="center"/>
    </xf>
    <xf numFmtId="0" fontId="10" fillId="0" borderId="0" xfId="2" applyFont="1">
      <alignment vertical="center"/>
    </xf>
    <xf numFmtId="0" fontId="7" fillId="4" borderId="24" xfId="2" applyFill="1" applyBorder="1">
      <alignment vertical="center"/>
    </xf>
    <xf numFmtId="0" fontId="7" fillId="0" borderId="24" xfId="2" applyFill="1" applyBorder="1">
      <alignment vertical="center"/>
    </xf>
    <xf numFmtId="2" fontId="7" fillId="0" borderId="1" xfId="2" applyNumberForma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7" fillId="0" borderId="6" xfId="2" applyBorder="1" applyAlignment="1">
      <alignment horizontal="center" vertical="center"/>
    </xf>
    <xf numFmtId="0" fontId="7" fillId="0" borderId="7" xfId="2" applyBorder="1" applyAlignment="1">
      <alignment horizontal="center" vertical="center"/>
    </xf>
    <xf numFmtId="0" fontId="7" fillId="0" borderId="8" xfId="2" applyBorder="1" applyAlignment="1">
      <alignment horizontal="center" vertical="center"/>
    </xf>
    <xf numFmtId="0" fontId="7" fillId="0" borderId="9" xfId="2" applyBorder="1" applyAlignment="1">
      <alignment horizontal="center" vertical="center"/>
    </xf>
    <xf numFmtId="2" fontId="7" fillId="0" borderId="9" xfId="2" applyNumberFormat="1" applyBorder="1" applyAlignment="1">
      <alignment horizontal="center" vertical="center"/>
    </xf>
    <xf numFmtId="0" fontId="7" fillId="0" borderId="10" xfId="2" applyBorder="1" applyAlignment="1">
      <alignment horizontal="center" vertical="center"/>
    </xf>
    <xf numFmtId="0" fontId="7" fillId="5" borderId="6" xfId="2" applyFill="1" applyBorder="1" applyAlignment="1">
      <alignment vertical="center" wrapText="1"/>
    </xf>
    <xf numFmtId="0" fontId="7" fillId="0" borderId="28" xfId="2" applyBorder="1">
      <alignment vertical="center"/>
    </xf>
    <xf numFmtId="0" fontId="7" fillId="0" borderId="6" xfId="2" applyFill="1" applyBorder="1" applyAlignment="1">
      <alignment vertical="center"/>
    </xf>
    <xf numFmtId="0" fontId="7" fillId="0" borderId="28" xfId="2" applyBorder="1" applyAlignment="1">
      <alignment horizontal="center" vertical="center"/>
    </xf>
    <xf numFmtId="0" fontId="7" fillId="4" borderId="17" xfId="2" applyFill="1" applyBorder="1" applyAlignment="1">
      <alignment horizontal="center" vertical="center" wrapText="1"/>
    </xf>
    <xf numFmtId="0" fontId="7" fillId="4" borderId="29" xfId="2" applyFill="1" applyBorder="1" applyAlignment="1">
      <alignment horizontal="center" vertical="center" wrapText="1"/>
    </xf>
    <xf numFmtId="0" fontId="7" fillId="4" borderId="0" xfId="2" applyFill="1" applyBorder="1" applyAlignment="1">
      <alignment horizontal="center" vertical="center" wrapText="1"/>
    </xf>
    <xf numFmtId="0" fontId="7" fillId="4" borderId="28" xfId="2" applyFill="1" applyBorder="1" applyAlignment="1">
      <alignment horizontal="center" vertical="center" wrapText="1"/>
    </xf>
    <xf numFmtId="0" fontId="7" fillId="4" borderId="24" xfId="2" applyFill="1" applyBorder="1" applyAlignment="1">
      <alignment horizontal="center" vertical="center" wrapText="1"/>
    </xf>
    <xf numFmtId="0" fontId="7" fillId="4" borderId="20" xfId="2" applyFill="1" applyBorder="1" applyAlignment="1">
      <alignment horizontal="center" vertical="center" wrapText="1"/>
    </xf>
    <xf numFmtId="2" fontId="7" fillId="0" borderId="7" xfId="2" applyNumberFormat="1" applyBorder="1" applyAlignment="1">
      <alignment horizontal="center" vertical="center"/>
    </xf>
    <xf numFmtId="2" fontId="7" fillId="0" borderId="10" xfId="2" applyNumberFormat="1" applyBorder="1" applyAlignment="1">
      <alignment horizontal="center" vertical="center"/>
    </xf>
    <xf numFmtId="0" fontId="7" fillId="2" borderId="3" xfId="2" applyFill="1" applyBorder="1" applyAlignment="1">
      <alignment horizontal="center" vertical="center"/>
    </xf>
    <xf numFmtId="0" fontId="7" fillId="2" borderId="4" xfId="2" applyFill="1" applyBorder="1" applyAlignment="1">
      <alignment horizontal="center" vertical="center"/>
    </xf>
    <xf numFmtId="0" fontId="7" fillId="2" borderId="5" xfId="2" applyFill="1" applyBorder="1" applyAlignment="1">
      <alignment horizontal="center" vertical="center"/>
    </xf>
    <xf numFmtId="0" fontId="7" fillId="7" borderId="3" xfId="2" applyFill="1" applyBorder="1" applyAlignment="1">
      <alignment horizontal="center" vertical="center"/>
    </xf>
    <xf numFmtId="0" fontId="7" fillId="7" borderId="4" xfId="2" applyFill="1" applyBorder="1" applyAlignment="1">
      <alignment horizontal="center" vertical="center"/>
    </xf>
    <xf numFmtId="0" fontId="7" fillId="7" borderId="5" xfId="2" applyFill="1" applyBorder="1" applyAlignment="1">
      <alignment horizontal="center" vertical="center"/>
    </xf>
    <xf numFmtId="0" fontId="7" fillId="6" borderId="6" xfId="2" applyFill="1" applyBorder="1" applyAlignment="1">
      <alignment horizontal="center" vertical="center"/>
    </xf>
    <xf numFmtId="0" fontId="7" fillId="6" borderId="1" xfId="2" applyFill="1" applyBorder="1" applyAlignment="1">
      <alignment horizontal="center" vertical="center"/>
    </xf>
  </cellXfs>
  <cellStyles count="3">
    <cellStyle name="Normal" xfId="0" builtinId="0"/>
    <cellStyle name="Normal 2" xfId="2" xr:uid="{6C1F1E8A-F431-4FA6-A4B8-6B03B9E4E08C}"/>
    <cellStyle name="Normálna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workbookViewId="0">
      <selection activeCell="D8" sqref="D8"/>
    </sheetView>
  </sheetViews>
  <sheetFormatPr defaultRowHeight="15"/>
  <cols>
    <col min="1" max="1" width="28.85546875" customWidth="1"/>
    <col min="4" max="4" width="30.7109375" customWidth="1"/>
    <col min="5" max="5" width="10" bestFit="1" customWidth="1"/>
    <col min="8" max="8" width="9.42578125" bestFit="1" customWidth="1"/>
  </cols>
  <sheetData>
    <row r="1" spans="1:8">
      <c r="A1" s="31" t="s">
        <v>11</v>
      </c>
      <c r="B1" s="4"/>
      <c r="C1" s="16"/>
      <c r="D1" s="31" t="s">
        <v>21</v>
      </c>
      <c r="E1" s="4" t="s">
        <v>35</v>
      </c>
      <c r="F1" s="5"/>
      <c r="H1" t="s">
        <v>39</v>
      </c>
    </row>
    <row r="2" spans="1:8">
      <c r="A2" s="6" t="s">
        <v>0</v>
      </c>
      <c r="B2" s="22">
        <v>6</v>
      </c>
      <c r="C2" s="17" t="s">
        <v>5</v>
      </c>
      <c r="D2" s="6" t="s">
        <v>22</v>
      </c>
      <c r="E2" s="22">
        <f>VLOOKUP(E1,Material!A2:C20,2)</f>
        <v>0.25</v>
      </c>
      <c r="F2" s="7"/>
    </row>
    <row r="3" spans="1:8">
      <c r="A3" s="6" t="s">
        <v>40</v>
      </c>
      <c r="B3" s="22">
        <v>3</v>
      </c>
      <c r="C3" s="17"/>
      <c r="D3" s="6" t="s">
        <v>23</v>
      </c>
      <c r="E3" s="22">
        <v>1350</v>
      </c>
      <c r="F3" s="7" t="s">
        <v>19</v>
      </c>
    </row>
    <row r="4" spans="1:8" ht="15.75" thickBot="1">
      <c r="A4" s="11" t="s">
        <v>20</v>
      </c>
      <c r="B4" s="23">
        <v>1</v>
      </c>
      <c r="C4" s="18"/>
      <c r="D4" s="8"/>
      <c r="E4" s="9"/>
      <c r="F4" s="10"/>
    </row>
    <row r="5" spans="1:8">
      <c r="A5" s="31" t="s">
        <v>12</v>
      </c>
      <c r="B5" s="4"/>
      <c r="C5" s="5"/>
    </row>
    <row r="6" spans="1:8" ht="15.75" thickBot="1">
      <c r="A6" s="14" t="s">
        <v>29</v>
      </c>
      <c r="B6" s="28">
        <v>4</v>
      </c>
      <c r="C6" s="15" t="s">
        <v>24</v>
      </c>
      <c r="D6" t="s">
        <v>31</v>
      </c>
    </row>
    <row r="7" spans="1:8" ht="15.75" thickBot="1">
      <c r="A7" s="6" t="s">
        <v>1</v>
      </c>
      <c r="B7" s="27">
        <f>D7*60</f>
        <v>7200</v>
      </c>
      <c r="C7" s="7" t="s">
        <v>4</v>
      </c>
      <c r="D7" s="26">
        <v>120</v>
      </c>
      <c r="E7" s="25" t="s">
        <v>30</v>
      </c>
    </row>
    <row r="8" spans="1:8">
      <c r="A8" s="6" t="s">
        <v>9</v>
      </c>
      <c r="B8" s="22">
        <v>1200</v>
      </c>
      <c r="C8" s="7" t="s">
        <v>8</v>
      </c>
    </row>
    <row r="9" spans="1:8" ht="15.75" thickBot="1">
      <c r="A9" s="8" t="s">
        <v>25</v>
      </c>
      <c r="B9" s="24">
        <v>0.8</v>
      </c>
      <c r="C9" s="10"/>
    </row>
    <row r="10" spans="1:8">
      <c r="A10" s="14"/>
      <c r="B10" s="2"/>
      <c r="C10" s="15"/>
    </row>
    <row r="11" spans="1:8">
      <c r="A11" s="32" t="s">
        <v>13</v>
      </c>
      <c r="B11" s="1"/>
      <c r="C11" s="7"/>
    </row>
    <row r="12" spans="1:8">
      <c r="A12" s="6" t="s">
        <v>14</v>
      </c>
      <c r="B12" s="22">
        <v>4</v>
      </c>
      <c r="C12" s="7" t="s">
        <v>5</v>
      </c>
    </row>
    <row r="13" spans="1:8">
      <c r="A13" s="6" t="s">
        <v>33</v>
      </c>
      <c r="B13" s="22">
        <v>100</v>
      </c>
      <c r="C13" s="7" t="s">
        <v>32</v>
      </c>
    </row>
    <row r="14" spans="1:8">
      <c r="A14" s="6" t="s">
        <v>15</v>
      </c>
      <c r="B14" s="2">
        <f>B2*B13/100</f>
        <v>6</v>
      </c>
      <c r="C14" s="7" t="s">
        <v>5</v>
      </c>
    </row>
    <row r="15" spans="1:8" ht="15.75" thickBot="1">
      <c r="A15" s="11"/>
      <c r="B15" s="12"/>
      <c r="C15" s="13"/>
    </row>
    <row r="16" spans="1:8">
      <c r="A16" s="3"/>
      <c r="B16" s="4"/>
      <c r="C16" s="5"/>
      <c r="D16" s="19"/>
      <c r="E16" s="4"/>
      <c r="F16" s="5"/>
    </row>
    <row r="17" spans="1:6">
      <c r="A17" s="6" t="s">
        <v>2</v>
      </c>
      <c r="B17" s="1">
        <f>B2*3.14*B7/1000</f>
        <v>135.648</v>
      </c>
      <c r="C17" s="7" t="s">
        <v>7</v>
      </c>
      <c r="D17" s="20" t="s">
        <v>18</v>
      </c>
      <c r="E17" s="1">
        <f>(B22^(-E2))*E3</f>
        <v>2780.6856442746093</v>
      </c>
      <c r="F17" s="7" t="s">
        <v>19</v>
      </c>
    </row>
    <row r="18" spans="1:6">
      <c r="A18" s="6" t="s">
        <v>3</v>
      </c>
      <c r="B18" s="1">
        <f>B8/(B3*B7)</f>
        <v>5.5555555555555552E-2</v>
      </c>
      <c r="C18" s="7" t="s">
        <v>5</v>
      </c>
      <c r="D18" s="20" t="s">
        <v>91</v>
      </c>
      <c r="E18" s="1">
        <f>E17*B22*B12</f>
        <v>617.93014317213533</v>
      </c>
      <c r="F18" s="7" t="s">
        <v>90</v>
      </c>
    </row>
    <row r="19" spans="1:6">
      <c r="A19" s="6" t="s">
        <v>6</v>
      </c>
      <c r="B19" s="1">
        <f>B8/B7</f>
        <v>0.16666666666666666</v>
      </c>
      <c r="C19" s="7" t="s">
        <v>5</v>
      </c>
      <c r="D19" s="20" t="s">
        <v>115</v>
      </c>
      <c r="E19" s="1">
        <f>B12*B14*B8*E17/(60*10^6)</f>
        <v>1.3347291092518125</v>
      </c>
      <c r="F19" s="7" t="s">
        <v>24</v>
      </c>
    </row>
    <row r="20" spans="1:6">
      <c r="A20" s="6"/>
      <c r="B20" s="1"/>
      <c r="C20" s="7"/>
      <c r="D20" s="20" t="s">
        <v>27</v>
      </c>
      <c r="E20" s="1">
        <f>(E19*30*10^3)/(3.14*B7)</f>
        <v>1.7711373530411525</v>
      </c>
      <c r="F20" s="7" t="s">
        <v>28</v>
      </c>
    </row>
    <row r="21" spans="1:6">
      <c r="A21" s="6" t="s">
        <v>10</v>
      </c>
      <c r="B21" s="1">
        <f>B14*B12*B8/1000</f>
        <v>28.8</v>
      </c>
      <c r="C21" s="7" t="s">
        <v>16</v>
      </c>
      <c r="D21" s="20" t="s">
        <v>26</v>
      </c>
      <c r="E21" s="1">
        <f>E19/B9</f>
        <v>1.6684113865647656</v>
      </c>
      <c r="F21" s="7" t="s">
        <v>24</v>
      </c>
    </row>
    <row r="22" spans="1:6" ht="15.75" thickBot="1">
      <c r="A22" s="8" t="s">
        <v>17</v>
      </c>
      <c r="B22" s="34">
        <f>B18*SQRT(B14/B2)</f>
        <v>5.5555555555555552E-2</v>
      </c>
      <c r="C22" s="10" t="s">
        <v>5</v>
      </c>
      <c r="D22" s="21"/>
      <c r="E22" s="9"/>
      <c r="F22" s="10"/>
    </row>
    <row r="24" spans="1:6">
      <c r="A24" t="s">
        <v>113</v>
      </c>
    </row>
    <row r="25" spans="1:6">
      <c r="A25" t="s">
        <v>114</v>
      </c>
      <c r="C25" t="s">
        <v>19</v>
      </c>
    </row>
  </sheetData>
  <conditionalFormatting sqref="E19">
    <cfRule type="cellIs" dxfId="0" priority="1" operator="greaterThan">
      <formula>$B$6</formula>
    </cfRule>
  </conditionalFormatting>
  <dataValidations count="1">
    <dataValidation type="whole" allowBlank="1" showInputMessage="1" showErrorMessage="1" sqref="B13" xr:uid="{00000000-0002-0000-0000-000000000000}">
      <formula1>1</formula1>
      <formula2>100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Material!$A$2:$A$15</xm:f>
          </x14:formula1>
          <xm:sqref>E1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CAF46-0065-4888-8FEB-87969A28BC23}">
  <dimension ref="A1:T24"/>
  <sheetViews>
    <sheetView tabSelected="1" workbookViewId="0">
      <selection activeCell="D18" sqref="D18"/>
    </sheetView>
  </sheetViews>
  <sheetFormatPr defaultRowHeight="15"/>
  <cols>
    <col min="1" max="1" width="13.85546875" style="36" customWidth="1"/>
    <col min="2" max="2" width="18.42578125" style="36" customWidth="1"/>
    <col min="3" max="4" width="12.140625" style="36" customWidth="1"/>
    <col min="5" max="5" width="19.140625" style="36" customWidth="1"/>
    <col min="6" max="6" width="13.140625" style="36" customWidth="1"/>
    <col min="7" max="16384" width="9.140625" style="36"/>
  </cols>
  <sheetData>
    <row r="1" spans="1:20" ht="23.25">
      <c r="A1" s="35" t="s">
        <v>92</v>
      </c>
      <c r="E1" s="37" t="s">
        <v>93</v>
      </c>
    </row>
    <row r="2" spans="1:20" ht="32.450000000000003" customHeight="1" thickBot="1">
      <c r="A2" s="36" t="s">
        <v>111</v>
      </c>
      <c r="C2" s="36" t="s">
        <v>110</v>
      </c>
      <c r="D2" s="36">
        <v>3</v>
      </c>
      <c r="F2" s="36" t="s">
        <v>112</v>
      </c>
      <c r="G2" s="36">
        <v>4000</v>
      </c>
      <c r="H2" s="36" t="s">
        <v>19</v>
      </c>
    </row>
    <row r="3" spans="1:20" ht="32.450000000000003" customHeight="1" thickBot="1">
      <c r="A3" s="52" t="s">
        <v>126</v>
      </c>
      <c r="B3" s="53"/>
      <c r="C3" s="53"/>
      <c r="D3" s="53"/>
      <c r="E3" s="53"/>
      <c r="F3" s="53"/>
      <c r="G3" s="54"/>
      <c r="I3" s="52" t="s">
        <v>116</v>
      </c>
      <c r="J3" s="53"/>
      <c r="K3" s="53"/>
      <c r="L3" s="53"/>
      <c r="M3" s="53"/>
      <c r="N3" s="53"/>
      <c r="O3" s="53"/>
      <c r="P3" s="53"/>
      <c r="Q3" s="53"/>
      <c r="R3" s="53"/>
      <c r="S3" s="53"/>
      <c r="T3" s="54"/>
    </row>
    <row r="4" spans="1:20" ht="45.75" customHeight="1">
      <c r="A4" s="61" t="s">
        <v>94</v>
      </c>
      <c r="B4" s="65" t="s">
        <v>95</v>
      </c>
      <c r="C4" s="69"/>
      <c r="D4" s="70"/>
      <c r="E4" s="66" t="s">
        <v>96</v>
      </c>
      <c r="F4" s="67"/>
      <c r="G4" s="68"/>
      <c r="I4" s="73" t="s">
        <v>120</v>
      </c>
      <c r="J4" s="74"/>
      <c r="K4" s="74"/>
      <c r="L4" s="74"/>
      <c r="M4" s="74" t="s">
        <v>123</v>
      </c>
      <c r="N4" s="75"/>
      <c r="O4" s="76" t="s">
        <v>127</v>
      </c>
      <c r="P4" s="77"/>
      <c r="Q4" s="77"/>
      <c r="R4" s="77"/>
      <c r="S4" s="77" t="s">
        <v>123</v>
      </c>
      <c r="T4" s="78"/>
    </row>
    <row r="5" spans="1:20">
      <c r="A5" s="63" t="s">
        <v>97</v>
      </c>
      <c r="B5" s="41" t="s">
        <v>98</v>
      </c>
      <c r="C5" s="42"/>
      <c r="D5" s="50"/>
      <c r="E5" s="41" t="s">
        <v>99</v>
      </c>
      <c r="F5" s="42"/>
      <c r="G5" s="62"/>
      <c r="I5" s="55"/>
      <c r="J5" s="44"/>
      <c r="K5" s="44"/>
      <c r="L5" s="44"/>
      <c r="M5" s="44"/>
      <c r="N5" s="56"/>
      <c r="O5" s="55"/>
      <c r="P5" s="44"/>
      <c r="Q5" s="44"/>
      <c r="R5" s="44"/>
      <c r="S5" s="44"/>
      <c r="T5" s="56"/>
    </row>
    <row r="6" spans="1:20">
      <c r="A6" s="79" t="s">
        <v>100</v>
      </c>
      <c r="B6" s="80" t="s">
        <v>101</v>
      </c>
      <c r="C6" s="80" t="s">
        <v>102</v>
      </c>
      <c r="D6" s="80"/>
      <c r="E6" s="80" t="s">
        <v>101</v>
      </c>
      <c r="F6" s="80" t="s">
        <v>102</v>
      </c>
      <c r="G6" s="64"/>
      <c r="I6" s="55" t="s">
        <v>118</v>
      </c>
      <c r="J6" s="44" t="s">
        <v>121</v>
      </c>
      <c r="K6" s="44"/>
      <c r="L6" s="44" t="s">
        <v>119</v>
      </c>
      <c r="M6" s="44" t="s">
        <v>129</v>
      </c>
      <c r="N6" s="56" t="s">
        <v>121</v>
      </c>
      <c r="O6" s="55" t="s">
        <v>118</v>
      </c>
      <c r="P6" s="44" t="s">
        <v>117</v>
      </c>
      <c r="Q6" s="44"/>
      <c r="R6" s="44" t="s">
        <v>119</v>
      </c>
      <c r="S6" s="44" t="s">
        <v>129</v>
      </c>
      <c r="T6" s="56" t="s">
        <v>121</v>
      </c>
    </row>
    <row r="7" spans="1:20">
      <c r="A7" s="55">
        <v>6</v>
      </c>
      <c r="B7" s="44">
        <v>13000</v>
      </c>
      <c r="C7" s="44">
        <v>3000</v>
      </c>
      <c r="D7" s="44">
        <f>C7/(B7*$D$2)</f>
        <v>7.6923076923076927E-2</v>
      </c>
      <c r="E7" s="44">
        <v>10600</v>
      </c>
      <c r="F7" s="44">
        <v>1900</v>
      </c>
      <c r="G7" s="56">
        <f>F7/(E7*$D$2)</f>
        <v>5.9748427672955975E-2</v>
      </c>
      <c r="I7" s="55">
        <v>12000</v>
      </c>
      <c r="J7" s="44">
        <v>2000</v>
      </c>
      <c r="K7" s="44">
        <f>J7/(I7*$D$2)</f>
        <v>5.5555555555555552E-2</v>
      </c>
      <c r="L7" s="51" t="s">
        <v>122</v>
      </c>
      <c r="M7" s="51" t="s">
        <v>128</v>
      </c>
      <c r="N7" s="71">
        <v>1500</v>
      </c>
      <c r="O7" s="55">
        <v>10000</v>
      </c>
      <c r="P7" s="44">
        <v>1400</v>
      </c>
      <c r="Q7" s="44">
        <f>P7/(O7*$D$2)</f>
        <v>4.6666666666666669E-2</v>
      </c>
      <c r="R7" s="44">
        <v>3</v>
      </c>
      <c r="S7" s="51" t="s">
        <v>128</v>
      </c>
      <c r="T7" s="71">
        <v>1400</v>
      </c>
    </row>
    <row r="8" spans="1:20">
      <c r="A8" s="55">
        <v>8</v>
      </c>
      <c r="B8" s="44">
        <v>10000</v>
      </c>
      <c r="C8" s="44">
        <v>3000</v>
      </c>
      <c r="D8" s="44">
        <f t="shared" ref="D8:D14" si="0">C8/(B8*$D$2)</f>
        <v>0.1</v>
      </c>
      <c r="E8" s="44">
        <v>8000</v>
      </c>
      <c r="F8" s="44">
        <v>1900</v>
      </c>
      <c r="G8" s="56">
        <f t="shared" ref="G8:G14" si="1">F8/(E8*$D$2)</f>
        <v>7.9166666666666663E-2</v>
      </c>
      <c r="I8" s="55"/>
      <c r="J8" s="44"/>
      <c r="K8" s="44"/>
      <c r="L8" s="51"/>
      <c r="M8" s="51"/>
      <c r="N8" s="71"/>
      <c r="O8" s="55"/>
      <c r="P8" s="44"/>
      <c r="Q8" s="44"/>
      <c r="R8" s="44"/>
      <c r="S8" s="51"/>
      <c r="T8" s="71"/>
    </row>
    <row r="9" spans="1:20">
      <c r="A9" s="55">
        <v>10</v>
      </c>
      <c r="B9" s="44">
        <v>8000</v>
      </c>
      <c r="C9" s="44">
        <v>2900</v>
      </c>
      <c r="D9" s="44">
        <f t="shared" si="0"/>
        <v>0.12083333333333333</v>
      </c>
      <c r="E9" s="44">
        <v>6500</v>
      </c>
      <c r="F9" s="44">
        <v>1850</v>
      </c>
      <c r="G9" s="56">
        <f t="shared" si="1"/>
        <v>9.4871794871794868E-2</v>
      </c>
      <c r="I9" s="55"/>
      <c r="J9" s="44"/>
      <c r="K9" s="44"/>
      <c r="L9" s="51"/>
      <c r="M9" s="51"/>
      <c r="N9" s="71"/>
      <c r="O9" s="55"/>
      <c r="P9" s="44"/>
      <c r="Q9" s="44"/>
      <c r="R9" s="44"/>
      <c r="S9" s="51"/>
      <c r="T9" s="71"/>
    </row>
    <row r="10" spans="1:20">
      <c r="A10" s="55">
        <v>12</v>
      </c>
      <c r="B10" s="44">
        <v>6600</v>
      </c>
      <c r="C10" s="44">
        <v>2700</v>
      </c>
      <c r="D10" s="44">
        <f t="shared" si="0"/>
        <v>0.13636363636363635</v>
      </c>
      <c r="E10" s="44">
        <v>5300</v>
      </c>
      <c r="F10" s="44">
        <v>1700</v>
      </c>
      <c r="G10" s="56">
        <f t="shared" si="1"/>
        <v>0.1069182389937107</v>
      </c>
      <c r="I10" s="55"/>
      <c r="J10" s="44"/>
      <c r="K10" s="44"/>
      <c r="L10" s="51"/>
      <c r="M10" s="51"/>
      <c r="N10" s="71"/>
      <c r="O10" s="55"/>
      <c r="P10" s="44"/>
      <c r="Q10" s="44"/>
      <c r="R10" s="44"/>
      <c r="S10" s="51"/>
      <c r="T10" s="71"/>
    </row>
    <row r="11" spans="1:20">
      <c r="A11" s="55">
        <v>14</v>
      </c>
      <c r="B11" s="44">
        <v>5700</v>
      </c>
      <c r="C11" s="44">
        <v>2600</v>
      </c>
      <c r="D11" s="44">
        <f t="shared" si="0"/>
        <v>0.15204678362573099</v>
      </c>
      <c r="E11" s="44">
        <v>4600</v>
      </c>
      <c r="F11" s="44">
        <v>1650</v>
      </c>
      <c r="G11" s="56">
        <f t="shared" si="1"/>
        <v>0.11956521739130435</v>
      </c>
      <c r="I11" s="55"/>
      <c r="J11" s="44"/>
      <c r="K11" s="44"/>
      <c r="L11" s="51"/>
      <c r="M11" s="51"/>
      <c r="N11" s="71"/>
      <c r="O11" s="55"/>
      <c r="P11" s="44"/>
      <c r="Q11" s="44"/>
      <c r="R11" s="44"/>
      <c r="S11" s="51"/>
      <c r="T11" s="71"/>
    </row>
    <row r="12" spans="1:20">
      <c r="A12" s="55">
        <v>16</v>
      </c>
      <c r="B12" s="44">
        <v>5000</v>
      </c>
      <c r="C12" s="44">
        <v>2550</v>
      </c>
      <c r="D12" s="44">
        <f t="shared" si="0"/>
        <v>0.17</v>
      </c>
      <c r="E12" s="44">
        <v>4000</v>
      </c>
      <c r="F12" s="44">
        <v>1600</v>
      </c>
      <c r="G12" s="56">
        <f t="shared" si="1"/>
        <v>0.13333333333333333</v>
      </c>
      <c r="I12" s="55"/>
      <c r="J12" s="44"/>
      <c r="K12" s="44"/>
      <c r="L12" s="51"/>
      <c r="M12" s="51"/>
      <c r="N12" s="71"/>
      <c r="O12" s="55"/>
      <c r="P12" s="44"/>
      <c r="Q12" s="44"/>
      <c r="R12" s="44"/>
      <c r="S12" s="51"/>
      <c r="T12" s="71"/>
    </row>
    <row r="13" spans="1:20">
      <c r="A13" s="55">
        <v>18</v>
      </c>
      <c r="B13" s="44">
        <v>4400</v>
      </c>
      <c r="C13" s="44">
        <v>2500</v>
      </c>
      <c r="D13" s="44">
        <f t="shared" si="0"/>
        <v>0.18939393939393939</v>
      </c>
      <c r="E13" s="44">
        <v>3500</v>
      </c>
      <c r="F13" s="44">
        <v>1550</v>
      </c>
      <c r="G13" s="56">
        <f t="shared" si="1"/>
        <v>0.14761904761904762</v>
      </c>
      <c r="I13" s="55"/>
      <c r="J13" s="44"/>
      <c r="K13" s="44"/>
      <c r="L13" s="51"/>
      <c r="M13" s="51"/>
      <c r="N13" s="71"/>
      <c r="O13" s="55"/>
      <c r="P13" s="44"/>
      <c r="Q13" s="44"/>
      <c r="R13" s="44"/>
      <c r="S13" s="51"/>
      <c r="T13" s="71"/>
    </row>
    <row r="14" spans="1:20" ht="15.75" thickBot="1">
      <c r="A14" s="57">
        <v>20</v>
      </c>
      <c r="B14" s="58">
        <v>4000</v>
      </c>
      <c r="C14" s="58">
        <v>2400</v>
      </c>
      <c r="D14" s="58">
        <f t="shared" si="0"/>
        <v>0.2</v>
      </c>
      <c r="E14" s="58">
        <v>3200</v>
      </c>
      <c r="F14" s="58">
        <v>1500</v>
      </c>
      <c r="G14" s="60">
        <f t="shared" si="1"/>
        <v>0.15625</v>
      </c>
      <c r="I14" s="57"/>
      <c r="J14" s="58"/>
      <c r="K14" s="58"/>
      <c r="L14" s="59"/>
      <c r="M14" s="59"/>
      <c r="N14" s="72"/>
      <c r="O14" s="57"/>
      <c r="P14" s="58"/>
      <c r="Q14" s="58"/>
      <c r="R14" s="58"/>
      <c r="S14" s="59"/>
      <c r="T14" s="72"/>
    </row>
    <row r="15" spans="1:20">
      <c r="A15" s="46"/>
    </row>
    <row r="17" spans="1:3">
      <c r="A17" s="36" t="s">
        <v>104</v>
      </c>
    </row>
    <row r="18" spans="1:3">
      <c r="A18" s="36" t="s">
        <v>105</v>
      </c>
    </row>
    <row r="19" spans="1:3">
      <c r="A19" s="36" t="s">
        <v>106</v>
      </c>
    </row>
    <row r="20" spans="1:3">
      <c r="A20" s="36" t="s">
        <v>107</v>
      </c>
    </row>
    <row r="21" spans="1:3">
      <c r="A21" s="47" t="s">
        <v>108</v>
      </c>
    </row>
    <row r="22" spans="1:3">
      <c r="A22" s="47" t="s">
        <v>109</v>
      </c>
    </row>
    <row r="24" spans="1:3">
      <c r="A24" s="36" t="s">
        <v>123</v>
      </c>
      <c r="B24" s="36" t="s">
        <v>124</v>
      </c>
      <c r="C24" s="36" t="s">
        <v>125</v>
      </c>
    </row>
  </sheetData>
  <mergeCells count="8">
    <mergeCell ref="S4:T4"/>
    <mergeCell ref="I3:T3"/>
    <mergeCell ref="O4:R4"/>
    <mergeCell ref="I4:L4"/>
    <mergeCell ref="A3:G3"/>
    <mergeCell ref="E4:G4"/>
    <mergeCell ref="B4:D4"/>
    <mergeCell ref="M4:N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203B0-4A66-4C9E-9FEB-2B199255FBCA}">
  <dimension ref="A1:H25"/>
  <sheetViews>
    <sheetView workbookViewId="0">
      <selection activeCell="C25" sqref="C25"/>
    </sheetView>
  </sheetViews>
  <sheetFormatPr defaultRowHeight="15"/>
  <cols>
    <col min="1" max="1" width="12" style="36" customWidth="1"/>
    <col min="2" max="2" width="19.140625" style="36" customWidth="1"/>
    <col min="3" max="4" width="12.7109375" style="36" customWidth="1"/>
    <col min="5" max="5" width="19.7109375" style="36" customWidth="1"/>
    <col min="6" max="6" width="18.5703125" style="36" customWidth="1"/>
    <col min="7" max="16384" width="9.140625" style="36"/>
  </cols>
  <sheetData>
    <row r="1" spans="1:8" ht="23.25">
      <c r="A1" s="35" t="s">
        <v>92</v>
      </c>
    </row>
    <row r="2" spans="1:8" ht="23.25">
      <c r="A2" s="48" t="s">
        <v>111</v>
      </c>
      <c r="C2" s="36" t="s">
        <v>110</v>
      </c>
      <c r="D2" s="36">
        <v>3</v>
      </c>
      <c r="F2" s="36" t="s">
        <v>112</v>
      </c>
      <c r="G2" s="36">
        <v>4000</v>
      </c>
      <c r="H2" s="36" t="s">
        <v>19</v>
      </c>
    </row>
    <row r="3" spans="1:8" ht="30">
      <c r="A3" s="38" t="s">
        <v>94</v>
      </c>
      <c r="B3" s="39" t="s">
        <v>95</v>
      </c>
      <c r="C3" s="40"/>
      <c r="D3" s="49"/>
      <c r="E3" s="39" t="s">
        <v>96</v>
      </c>
      <c r="F3" s="40"/>
    </row>
    <row r="4" spans="1:8" ht="30" customHeight="1">
      <c r="A4" s="43" t="s">
        <v>100</v>
      </c>
      <c r="B4" s="43" t="s">
        <v>101</v>
      </c>
      <c r="C4" s="43" t="s">
        <v>102</v>
      </c>
      <c r="D4" s="43"/>
      <c r="E4" s="43" t="s">
        <v>101</v>
      </c>
      <c r="F4" s="43" t="s">
        <v>102</v>
      </c>
    </row>
    <row r="5" spans="1:8">
      <c r="A5" s="44">
        <v>1</v>
      </c>
      <c r="B5" s="45">
        <v>40000</v>
      </c>
      <c r="C5" s="45">
        <v>800</v>
      </c>
      <c r="D5" s="45">
        <f>C5/(B5*$D$2)</f>
        <v>6.6666666666666671E-3</v>
      </c>
      <c r="E5" s="45">
        <v>40000</v>
      </c>
      <c r="F5" s="45">
        <v>600</v>
      </c>
      <c r="G5" s="45">
        <f>F5/(E5*$D$2)</f>
        <v>5.0000000000000001E-3</v>
      </c>
    </row>
    <row r="6" spans="1:8">
      <c r="A6" s="44">
        <v>2</v>
      </c>
      <c r="B6" s="45">
        <v>40000</v>
      </c>
      <c r="C6" s="45">
        <v>1200</v>
      </c>
      <c r="D6" s="45">
        <f t="shared" ref="D6:D18" si="0">C6/(B6*$D$2)</f>
        <v>0.01</v>
      </c>
      <c r="E6" s="45">
        <v>32000</v>
      </c>
      <c r="F6" s="45">
        <v>900</v>
      </c>
      <c r="G6" s="45">
        <f t="shared" ref="G6:G17" si="1">F6/(E6*$D$2)</f>
        <v>9.3749999999999997E-3</v>
      </c>
    </row>
    <row r="7" spans="1:8">
      <c r="A7" s="44">
        <v>3</v>
      </c>
      <c r="B7" s="45">
        <v>26500</v>
      </c>
      <c r="C7" s="45">
        <v>1800</v>
      </c>
      <c r="D7" s="45">
        <f t="shared" si="0"/>
        <v>2.2641509433962263E-2</v>
      </c>
      <c r="E7" s="45">
        <v>21000</v>
      </c>
      <c r="F7" s="45">
        <v>1300</v>
      </c>
      <c r="G7" s="45">
        <f t="shared" si="1"/>
        <v>2.0634920634920634E-2</v>
      </c>
    </row>
    <row r="8" spans="1:8">
      <c r="A8" s="44">
        <v>4</v>
      </c>
      <c r="B8" s="45">
        <v>20000</v>
      </c>
      <c r="C8" s="45">
        <v>2000</v>
      </c>
      <c r="D8" s="45">
        <f t="shared" si="0"/>
        <v>3.3333333333333333E-2</v>
      </c>
      <c r="E8" s="45">
        <v>16000</v>
      </c>
      <c r="F8" s="45">
        <v>1500</v>
      </c>
      <c r="G8" s="45">
        <f t="shared" si="1"/>
        <v>3.125E-2</v>
      </c>
    </row>
    <row r="9" spans="1:8">
      <c r="A9" s="44">
        <v>5</v>
      </c>
      <c r="B9" s="45">
        <v>16000</v>
      </c>
      <c r="C9" s="45">
        <v>1750</v>
      </c>
      <c r="D9" s="45">
        <f t="shared" si="0"/>
        <v>3.6458333333333336E-2</v>
      </c>
      <c r="E9" s="45">
        <v>13000</v>
      </c>
      <c r="F9" s="45">
        <v>1300</v>
      </c>
      <c r="G9" s="45">
        <f t="shared" si="1"/>
        <v>3.3333333333333333E-2</v>
      </c>
    </row>
    <row r="10" spans="1:8">
      <c r="A10" s="44">
        <v>6</v>
      </c>
      <c r="B10" s="45">
        <v>13000</v>
      </c>
      <c r="C10" s="45">
        <v>1500</v>
      </c>
      <c r="D10" s="45">
        <f t="shared" si="0"/>
        <v>3.8461538461538464E-2</v>
      </c>
      <c r="E10" s="45">
        <v>10600</v>
      </c>
      <c r="F10" s="45">
        <v>1200</v>
      </c>
      <c r="G10" s="45">
        <f t="shared" si="1"/>
        <v>3.7735849056603772E-2</v>
      </c>
    </row>
    <row r="11" spans="1:8">
      <c r="A11" s="44">
        <v>8</v>
      </c>
      <c r="B11" s="45">
        <v>10000</v>
      </c>
      <c r="C11" s="45">
        <v>1650</v>
      </c>
      <c r="D11" s="45">
        <f t="shared" si="0"/>
        <v>5.5E-2</v>
      </c>
      <c r="E11" s="45">
        <v>8000</v>
      </c>
      <c r="F11" s="45">
        <v>1300</v>
      </c>
      <c r="G11" s="45">
        <f t="shared" si="1"/>
        <v>5.4166666666666669E-2</v>
      </c>
    </row>
    <row r="12" spans="1:8">
      <c r="A12" s="44">
        <v>10</v>
      </c>
      <c r="B12" s="45">
        <v>8000</v>
      </c>
      <c r="C12" s="45">
        <v>1900</v>
      </c>
      <c r="D12" s="45">
        <f t="shared" si="0"/>
        <v>7.9166666666666663E-2</v>
      </c>
      <c r="E12" s="45">
        <v>6500</v>
      </c>
      <c r="F12" s="45">
        <v>1500</v>
      </c>
      <c r="G12" s="45">
        <f t="shared" si="1"/>
        <v>7.6923076923076927E-2</v>
      </c>
    </row>
    <row r="13" spans="1:8">
      <c r="A13" s="44">
        <v>12</v>
      </c>
      <c r="B13" s="45">
        <v>6600</v>
      </c>
      <c r="C13" s="45">
        <v>1950</v>
      </c>
      <c r="D13" s="45">
        <f t="shared" si="0"/>
        <v>9.8484848484848481E-2</v>
      </c>
      <c r="E13" s="45">
        <v>5300</v>
      </c>
      <c r="F13" s="45">
        <v>1550</v>
      </c>
      <c r="G13" s="45">
        <f t="shared" si="1"/>
        <v>9.7484276729559755E-2</v>
      </c>
    </row>
    <row r="14" spans="1:8">
      <c r="A14" s="44">
        <v>14</v>
      </c>
      <c r="B14" s="45">
        <v>5700</v>
      </c>
      <c r="C14" s="45">
        <v>2000</v>
      </c>
      <c r="D14" s="45">
        <f t="shared" si="0"/>
        <v>0.11695906432748537</v>
      </c>
      <c r="E14" s="45">
        <v>4600</v>
      </c>
      <c r="F14" s="45">
        <v>1600</v>
      </c>
      <c r="G14" s="45">
        <f t="shared" si="1"/>
        <v>0.11594202898550725</v>
      </c>
    </row>
    <row r="15" spans="1:8">
      <c r="A15" s="44">
        <v>16</v>
      </c>
      <c r="B15" s="45">
        <v>5000</v>
      </c>
      <c r="C15" s="45">
        <v>2000</v>
      </c>
      <c r="D15" s="45">
        <f t="shared" si="0"/>
        <v>0.13333333333333333</v>
      </c>
      <c r="E15" s="45">
        <v>4000</v>
      </c>
      <c r="F15" s="45">
        <v>1600</v>
      </c>
      <c r="G15" s="45">
        <f t="shared" si="1"/>
        <v>0.13333333333333333</v>
      </c>
    </row>
    <row r="16" spans="1:8">
      <c r="A16" s="44">
        <v>18</v>
      </c>
      <c r="B16" s="45">
        <v>4400</v>
      </c>
      <c r="C16" s="45">
        <v>2000</v>
      </c>
      <c r="D16" s="45">
        <f t="shared" si="0"/>
        <v>0.15151515151515152</v>
      </c>
      <c r="E16" s="45">
        <v>3500</v>
      </c>
      <c r="F16" s="45">
        <v>1600</v>
      </c>
      <c r="G16" s="45">
        <f t="shared" si="1"/>
        <v>0.15238095238095239</v>
      </c>
    </row>
    <row r="17" spans="1:7">
      <c r="A17" s="44">
        <v>20</v>
      </c>
      <c r="B17" s="45">
        <v>4000</v>
      </c>
      <c r="C17" s="45">
        <v>2000</v>
      </c>
      <c r="D17" s="45">
        <f t="shared" si="0"/>
        <v>0.16666666666666666</v>
      </c>
      <c r="E17" s="45">
        <v>3200</v>
      </c>
      <c r="F17" s="45">
        <v>1600</v>
      </c>
      <c r="G17" s="45">
        <f t="shared" si="1"/>
        <v>0.16666666666666666</v>
      </c>
    </row>
    <row r="18" spans="1:7" ht="30">
      <c r="A18" s="46" t="s">
        <v>103</v>
      </c>
      <c r="D18" s="45"/>
    </row>
    <row r="20" spans="1:7">
      <c r="A20" s="36" t="s">
        <v>104</v>
      </c>
    </row>
    <row r="21" spans="1:7">
      <c r="A21" s="36" t="s">
        <v>105</v>
      </c>
    </row>
    <row r="22" spans="1:7">
      <c r="A22" s="36" t="s">
        <v>106</v>
      </c>
    </row>
    <row r="23" spans="1:7">
      <c r="A23" s="36" t="s">
        <v>107</v>
      </c>
    </row>
    <row r="24" spans="1:7">
      <c r="A24" s="47" t="s">
        <v>108</v>
      </c>
    </row>
    <row r="25" spans="1:7">
      <c r="A25" s="47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"/>
  <sheetViews>
    <sheetView workbookViewId="0">
      <selection activeCell="B2" sqref="B2"/>
    </sheetView>
  </sheetViews>
  <sheetFormatPr defaultRowHeight="15"/>
  <cols>
    <col min="1" max="1" width="27" style="29" customWidth="1"/>
    <col min="2" max="2" width="39.28515625" style="29" customWidth="1"/>
    <col min="3" max="3" width="29.28515625" style="29" customWidth="1"/>
    <col min="4" max="4" width="36.85546875" style="29" customWidth="1"/>
    <col min="5" max="16384" width="9.140625" style="29"/>
  </cols>
  <sheetData>
    <row r="1" spans="1:3">
      <c r="A1" s="29" t="s">
        <v>34</v>
      </c>
      <c r="B1" s="29" t="s">
        <v>22</v>
      </c>
      <c r="C1" s="29" t="s">
        <v>23</v>
      </c>
    </row>
    <row r="2" spans="1:3">
      <c r="A2" s="29" t="s">
        <v>35</v>
      </c>
      <c r="B2" s="29">
        <v>0.25</v>
      </c>
      <c r="C2" s="29">
        <v>1350</v>
      </c>
    </row>
    <row r="3" spans="1:3">
      <c r="A3" s="29" t="s">
        <v>36</v>
      </c>
      <c r="B3" s="29">
        <v>1</v>
      </c>
      <c r="C3" s="29">
        <v>5</v>
      </c>
    </row>
    <row r="4" spans="1:3">
      <c r="A4" s="30" t="s">
        <v>37</v>
      </c>
      <c r="B4" s="29">
        <v>2</v>
      </c>
      <c r="C4" s="29">
        <v>6</v>
      </c>
    </row>
    <row r="5" spans="1:3">
      <c r="A5" s="30" t="s">
        <v>38</v>
      </c>
      <c r="B5" s="30">
        <v>3</v>
      </c>
      <c r="C5" s="30">
        <v>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62"/>
  <sheetViews>
    <sheetView topLeftCell="A31" workbookViewId="0">
      <selection activeCell="I43" sqref="I43"/>
    </sheetView>
  </sheetViews>
  <sheetFormatPr defaultRowHeight="15"/>
  <cols>
    <col min="1" max="1" width="30.7109375" customWidth="1"/>
  </cols>
  <sheetData>
    <row r="2" spans="1:5">
      <c r="A2" t="s">
        <v>41</v>
      </c>
      <c r="B2" t="s">
        <v>45</v>
      </c>
    </row>
    <row r="3" spans="1:5">
      <c r="A3" t="s">
        <v>42</v>
      </c>
      <c r="B3">
        <v>120</v>
      </c>
    </row>
    <row r="4" spans="1:5">
      <c r="A4" t="s">
        <v>43</v>
      </c>
      <c r="B4">
        <v>133</v>
      </c>
    </row>
    <row r="5" spans="1:5">
      <c r="A5" t="s">
        <v>44</v>
      </c>
      <c r="B5">
        <v>64</v>
      </c>
    </row>
    <row r="6" spans="1:5">
      <c r="A6" t="s">
        <v>46</v>
      </c>
      <c r="B6">
        <f>(B3*B4*B5)/1000000000</f>
        <v>1.02144E-3</v>
      </c>
      <c r="C6" t="s">
        <v>51</v>
      </c>
      <c r="D6">
        <f>B6*1000000</f>
        <v>1021.4399999999999</v>
      </c>
      <c r="E6" t="s">
        <v>52</v>
      </c>
    </row>
    <row r="7" spans="1:5">
      <c r="A7" t="s">
        <v>47</v>
      </c>
      <c r="B7">
        <f>B6*2700</f>
        <v>2.7578879999999999</v>
      </c>
    </row>
    <row r="8" spans="1:5">
      <c r="A8" t="s">
        <v>48</v>
      </c>
      <c r="B8">
        <v>10</v>
      </c>
    </row>
    <row r="9" spans="1:5">
      <c r="A9" s="33" t="s">
        <v>49</v>
      </c>
      <c r="B9" s="33">
        <f>B8*B7</f>
        <v>27.578879999999998</v>
      </c>
      <c r="C9" s="33" t="s">
        <v>74</v>
      </c>
    </row>
    <row r="11" spans="1:5">
      <c r="A11" t="s">
        <v>89</v>
      </c>
      <c r="B11">
        <v>337</v>
      </c>
      <c r="C11" t="s">
        <v>52</v>
      </c>
    </row>
    <row r="12" spans="1:5">
      <c r="A12" t="s">
        <v>50</v>
      </c>
      <c r="B12">
        <f>'Rezné parametre'!B21</f>
        <v>28.8</v>
      </c>
      <c r="C12" t="s">
        <v>16</v>
      </c>
    </row>
    <row r="14" spans="1:5">
      <c r="A14" t="s">
        <v>53</v>
      </c>
      <c r="B14">
        <f>D6-B11</f>
        <v>684.43999999999994</v>
      </c>
    </row>
    <row r="15" spans="1:5">
      <c r="A15" t="s">
        <v>54</v>
      </c>
      <c r="B15">
        <f>B14/B12</f>
        <v>23.765277777777776</v>
      </c>
      <c r="C15" t="s">
        <v>55</v>
      </c>
      <c r="D15">
        <f>B15/60</f>
        <v>0.39608796296296295</v>
      </c>
      <c r="E15" t="s">
        <v>56</v>
      </c>
    </row>
    <row r="17" spans="1:5">
      <c r="A17" t="s">
        <v>57</v>
      </c>
      <c r="B17">
        <v>1</v>
      </c>
    </row>
    <row r="18" spans="1:5">
      <c r="A18" t="s">
        <v>58</v>
      </c>
      <c r="B18">
        <v>10</v>
      </c>
      <c r="C18" t="s">
        <v>55</v>
      </c>
      <c r="D18">
        <f>B18/60</f>
        <v>0.16666666666666666</v>
      </c>
      <c r="E18" t="s">
        <v>56</v>
      </c>
    </row>
    <row r="19" spans="1:5">
      <c r="A19" t="s">
        <v>59</v>
      </c>
      <c r="B19">
        <f>B17*B18</f>
        <v>10</v>
      </c>
      <c r="C19" t="s">
        <v>55</v>
      </c>
      <c r="D19">
        <f>B19/60</f>
        <v>0.16666666666666666</v>
      </c>
      <c r="E19" t="s">
        <v>56</v>
      </c>
    </row>
    <row r="21" spans="1:5">
      <c r="A21" t="s">
        <v>60</v>
      </c>
      <c r="B21">
        <v>1</v>
      </c>
    </row>
    <row r="22" spans="1:5">
      <c r="A22" t="s">
        <v>61</v>
      </c>
      <c r="B22">
        <v>10</v>
      </c>
    </row>
    <row r="23" spans="1:5">
      <c r="A23" t="s">
        <v>62</v>
      </c>
      <c r="B23">
        <f>B21*B22</f>
        <v>10</v>
      </c>
      <c r="C23" t="s">
        <v>55</v>
      </c>
      <c r="D23">
        <f>B23/60</f>
        <v>0.16666666666666666</v>
      </c>
      <c r="E23" t="s">
        <v>56</v>
      </c>
    </row>
    <row r="25" spans="1:5">
      <c r="A25" t="s">
        <v>81</v>
      </c>
      <c r="B25">
        <v>0</v>
      </c>
      <c r="C25" t="s">
        <v>85</v>
      </c>
    </row>
    <row r="26" spans="1:5">
      <c r="A26" t="s">
        <v>82</v>
      </c>
      <c r="B26">
        <f>B12*2</f>
        <v>57.6</v>
      </c>
      <c r="C26" t="s">
        <v>83</v>
      </c>
    </row>
    <row r="27" spans="1:5">
      <c r="A27" t="s">
        <v>86</v>
      </c>
      <c r="B27">
        <f>B25/B26</f>
        <v>0</v>
      </c>
      <c r="C27" t="s">
        <v>55</v>
      </c>
      <c r="D27">
        <f>B27/60</f>
        <v>0</v>
      </c>
      <c r="E27" t="s">
        <v>56</v>
      </c>
    </row>
    <row r="30" spans="1:5">
      <c r="A30" t="s">
        <v>64</v>
      </c>
      <c r="B30">
        <v>10</v>
      </c>
      <c r="C30" t="s">
        <v>55</v>
      </c>
      <c r="D30">
        <f>B30/60</f>
        <v>0.16666666666666666</v>
      </c>
      <c r="E30" t="s">
        <v>56</v>
      </c>
    </row>
    <row r="31" spans="1:5">
      <c r="A31" t="s">
        <v>84</v>
      </c>
      <c r="B31">
        <v>1.2</v>
      </c>
    </row>
    <row r="33" spans="1:5">
      <c r="A33" s="33" t="s">
        <v>63</v>
      </c>
      <c r="B33" s="33">
        <f>D15+D19+D23+D27+D30</f>
        <v>0.89608796296296289</v>
      </c>
    </row>
    <row r="34" spans="1:5">
      <c r="A34" s="33" t="s">
        <v>72</v>
      </c>
      <c r="B34" s="33">
        <v>25</v>
      </c>
      <c r="C34" s="33" t="s">
        <v>73</v>
      </c>
    </row>
    <row r="35" spans="1:5">
      <c r="A35" s="33"/>
      <c r="B35" s="33"/>
    </row>
    <row r="36" spans="1:5">
      <c r="A36" s="33" t="s">
        <v>87</v>
      </c>
      <c r="B36" s="33">
        <f>B33*B34</f>
        <v>22.402199074074073</v>
      </c>
    </row>
    <row r="38" spans="1:5">
      <c r="A38" t="s">
        <v>65</v>
      </c>
    </row>
    <row r="40" spans="1:5">
      <c r="A40" t="s">
        <v>66</v>
      </c>
      <c r="B40">
        <v>0</v>
      </c>
    </row>
    <row r="41" spans="1:5">
      <c r="A41" t="s">
        <v>67</v>
      </c>
      <c r="B41">
        <v>5</v>
      </c>
      <c r="C41" t="s">
        <v>55</v>
      </c>
      <c r="D41">
        <f>B41/60</f>
        <v>8.3333333333333329E-2</v>
      </c>
      <c r="E41" t="s">
        <v>56</v>
      </c>
    </row>
    <row r="43" spans="1:5">
      <c r="A43" t="s">
        <v>68</v>
      </c>
      <c r="B43">
        <v>0</v>
      </c>
    </row>
    <row r="44" spans="1:5">
      <c r="A44" t="s">
        <v>69</v>
      </c>
      <c r="B44">
        <v>2</v>
      </c>
      <c r="C44" t="s">
        <v>55</v>
      </c>
      <c r="D44">
        <f>B44/60</f>
        <v>3.3333333333333333E-2</v>
      </c>
      <c r="E44" t="s">
        <v>56</v>
      </c>
    </row>
    <row r="46" spans="1:5">
      <c r="A46" t="s">
        <v>70</v>
      </c>
      <c r="B46">
        <v>5</v>
      </c>
      <c r="C46" t="s">
        <v>55</v>
      </c>
      <c r="D46">
        <f>B46/60</f>
        <v>8.3333333333333329E-2</v>
      </c>
      <c r="E46" t="s">
        <v>56</v>
      </c>
    </row>
    <row r="48" spans="1:5">
      <c r="A48" t="s">
        <v>71</v>
      </c>
      <c r="B48">
        <f>D41+D44+D46</f>
        <v>0.2</v>
      </c>
      <c r="C48" t="s">
        <v>56</v>
      </c>
    </row>
    <row r="50" spans="1:3">
      <c r="A50" s="33" t="s">
        <v>72</v>
      </c>
      <c r="B50" s="33">
        <v>15</v>
      </c>
      <c r="C50" s="33" t="s">
        <v>73</v>
      </c>
    </row>
    <row r="52" spans="1:3">
      <c r="A52" s="33" t="s">
        <v>77</v>
      </c>
      <c r="B52" s="33">
        <f>B9+B36+B50</f>
        <v>64.981079074074074</v>
      </c>
      <c r="C52" s="33" t="s">
        <v>74</v>
      </c>
    </row>
    <row r="54" spans="1:3">
      <c r="A54" t="s">
        <v>75</v>
      </c>
      <c r="B54">
        <v>1</v>
      </c>
      <c r="C54" t="s">
        <v>56</v>
      </c>
    </row>
    <row r="55" spans="1:3">
      <c r="A55" t="s">
        <v>72</v>
      </c>
      <c r="B55">
        <v>25</v>
      </c>
      <c r="C55" t="s">
        <v>73</v>
      </c>
    </row>
    <row r="56" spans="1:3">
      <c r="A56" s="33" t="s">
        <v>80</v>
      </c>
      <c r="B56" s="33">
        <f>B54*B55</f>
        <v>25</v>
      </c>
      <c r="C56" s="33" t="s">
        <v>74</v>
      </c>
    </row>
    <row r="58" spans="1:3">
      <c r="A58" s="33" t="s">
        <v>76</v>
      </c>
      <c r="B58" s="33">
        <v>1</v>
      </c>
    </row>
    <row r="60" spans="1:3">
      <c r="A60" s="33" t="s">
        <v>78</v>
      </c>
      <c r="B60" s="33">
        <f>(B52*B58)+B56</f>
        <v>89.981079074074074</v>
      </c>
      <c r="C60" s="33" t="s">
        <v>79</v>
      </c>
    </row>
    <row r="62" spans="1:3">
      <c r="A62" s="33" t="s">
        <v>88</v>
      </c>
      <c r="B62" s="33">
        <f>B60/B58</f>
        <v>89.981079074074074</v>
      </c>
      <c r="C62" s="33" t="s">
        <v>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Rezné parametre</vt:lpstr>
      <vt:lpstr>HN55-A3-Hrubovanie</vt:lpstr>
      <vt:lpstr>HN-55-Začistovanie</vt:lpstr>
      <vt:lpstr>Material</vt:lpstr>
      <vt:lpstr>CP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Bubonix</dc:creator>
  <cp:lastModifiedBy>Bubonix</cp:lastModifiedBy>
  <dcterms:created xsi:type="dcterms:W3CDTF">2015-02-18T09:45:54Z</dcterms:created>
  <dcterms:modified xsi:type="dcterms:W3CDTF">2018-10-13T15:19:03Z</dcterms:modified>
</cp:coreProperties>
</file>